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275" windowHeight="7770" tabRatio="882" activeTab="1"/>
  </bookViews>
  <sheets>
    <sheet name="Charity" sheetId="7" r:id="rId1"/>
    <sheet name="Admin" sheetId="6" r:id="rId2"/>
  </sheets>
  <definedNames>
    <definedName name="_xlnm.Print_Area" localSheetId="1">Admin!$A$1:$R$42</definedName>
    <definedName name="_xlnm.Print_Area" localSheetId="0">Charity!$A$1:$Q$49</definedName>
  </definedNames>
  <calcPr calcId="145621"/>
</workbook>
</file>

<file path=xl/calcChain.xml><?xml version="1.0" encoding="utf-8"?>
<calcChain xmlns="http://schemas.openxmlformats.org/spreadsheetml/2006/main">
  <c r="O17" i="7" l="1"/>
  <c r="O18" i="7" l="1"/>
  <c r="O19" i="7"/>
  <c r="I23" i="7" l="1"/>
  <c r="O36" i="7" l="1"/>
  <c r="N32" i="6" l="1"/>
  <c r="M32" i="6"/>
  <c r="L32" i="6"/>
  <c r="K32" i="6"/>
  <c r="J32" i="6"/>
  <c r="I32" i="6"/>
  <c r="H32" i="6"/>
  <c r="G32" i="6"/>
  <c r="F32" i="6"/>
  <c r="E32" i="6"/>
  <c r="D32" i="6"/>
  <c r="C32" i="6"/>
  <c r="P26" i="6" l="1"/>
  <c r="P24" i="6"/>
  <c r="P23" i="6"/>
  <c r="P13" i="6"/>
  <c r="P14" i="6" l="1"/>
  <c r="O36" i="6" l="1"/>
  <c r="O35" i="7" l="1"/>
  <c r="O30" i="6" l="1"/>
  <c r="O29" i="6"/>
  <c r="P15" i="6"/>
  <c r="N8" i="6" l="1"/>
  <c r="M8" i="6"/>
  <c r="L8" i="6"/>
  <c r="K8" i="6"/>
  <c r="C39" i="6"/>
  <c r="D8" i="6" l="1"/>
  <c r="P25" i="6"/>
  <c r="P17" i="6"/>
  <c r="P16" i="6"/>
  <c r="O25" i="6"/>
  <c r="O43" i="7"/>
  <c r="O28" i="7"/>
  <c r="P39" i="7"/>
  <c r="N39" i="7"/>
  <c r="M39" i="7"/>
  <c r="L39" i="7"/>
  <c r="K39" i="7"/>
  <c r="J39" i="7"/>
  <c r="I39" i="7"/>
  <c r="H39" i="7"/>
  <c r="G39" i="7"/>
  <c r="F39" i="7"/>
  <c r="E39" i="7"/>
  <c r="D39" i="7"/>
  <c r="C39" i="7"/>
  <c r="N23" i="7"/>
  <c r="M23" i="7"/>
  <c r="M45" i="7" s="1"/>
  <c r="L23" i="7"/>
  <c r="L45" i="7" s="1"/>
  <c r="K23" i="7"/>
  <c r="K45" i="7" s="1"/>
  <c r="J23" i="7"/>
  <c r="H23" i="7"/>
  <c r="G23" i="7"/>
  <c r="F23" i="7"/>
  <c r="E23" i="7"/>
  <c r="C23" i="7"/>
  <c r="D23" i="7"/>
  <c r="P23" i="7"/>
  <c r="P45" i="7" l="1"/>
  <c r="P48" i="7" s="1"/>
  <c r="N45" i="7"/>
  <c r="E45" i="7"/>
  <c r="D45" i="7"/>
  <c r="C45" i="7"/>
  <c r="C48" i="7" s="1"/>
  <c r="D8" i="7" s="1"/>
  <c r="J45" i="7"/>
  <c r="I45" i="7"/>
  <c r="H45" i="7"/>
  <c r="G45" i="7"/>
  <c r="F45" i="7"/>
  <c r="D48" i="7" l="1"/>
  <c r="E8" i="7" s="1"/>
  <c r="E48" i="7" s="1"/>
  <c r="F8" i="7" s="1"/>
  <c r="F48" i="7" l="1"/>
  <c r="G8" i="7" s="1"/>
  <c r="L20" i="6"/>
  <c r="L34" i="6" s="1"/>
  <c r="O27" i="7"/>
  <c r="K20" i="6"/>
  <c r="K34" i="6" s="1"/>
  <c r="O14" i="7"/>
  <c r="O20" i="7"/>
  <c r="O30" i="7"/>
  <c r="O29" i="7"/>
  <c r="O31" i="7"/>
  <c r="O32" i="7"/>
  <c r="O33" i="7"/>
  <c r="O34" i="7"/>
  <c r="O37" i="7"/>
  <c r="O42" i="7"/>
  <c r="C20" i="6"/>
  <c r="C34" i="6" s="1"/>
  <c r="C40" i="6" s="1"/>
  <c r="D20" i="6"/>
  <c r="D34" i="6" s="1"/>
  <c r="E20" i="6"/>
  <c r="E34" i="6" s="1"/>
  <c r="H20" i="6"/>
  <c r="H34" i="6" s="1"/>
  <c r="O15" i="6"/>
  <c r="O16" i="6"/>
  <c r="O17" i="6"/>
  <c r="O18" i="6"/>
  <c r="O19" i="6"/>
  <c r="F20" i="6"/>
  <c r="F34" i="6" s="1"/>
  <c r="G20" i="6"/>
  <c r="G34" i="6" s="1"/>
  <c r="I20" i="6"/>
  <c r="I34" i="6" s="1"/>
  <c r="J20" i="6"/>
  <c r="J34" i="6" s="1"/>
  <c r="M20" i="6"/>
  <c r="M34" i="6" s="1"/>
  <c r="N20" i="6"/>
  <c r="N34" i="6" s="1"/>
  <c r="O23" i="6"/>
  <c r="O24" i="6"/>
  <c r="O27" i="6"/>
  <c r="O28" i="6"/>
  <c r="O31" i="6"/>
  <c r="P32" i="6"/>
  <c r="O15" i="7"/>
  <c r="O13" i="7"/>
  <c r="O14" i="6"/>
  <c r="O21" i="7"/>
  <c r="O13" i="6"/>
  <c r="O20" i="6" l="1"/>
  <c r="D39" i="6"/>
  <c r="G48" i="7"/>
  <c r="H8" i="7" s="1"/>
  <c r="O39" i="7"/>
  <c r="O23" i="7"/>
  <c r="O45" i="7" s="1"/>
  <c r="P20" i="6"/>
  <c r="P34" i="6" s="1"/>
  <c r="P40" i="6" s="1"/>
  <c r="D9" i="6"/>
  <c r="D40" i="6" s="1"/>
  <c r="O26" i="6"/>
  <c r="O32" i="6" s="1"/>
  <c r="O48" i="7" l="1"/>
  <c r="E9" i="6"/>
  <c r="O34" i="6"/>
  <c r="O40" i="6" s="1"/>
  <c r="E39" i="6"/>
  <c r="E8" i="6"/>
  <c r="H48" i="7"/>
  <c r="I8" i="7" s="1"/>
  <c r="E40" i="6" l="1"/>
  <c r="F9" i="6" s="1"/>
  <c r="F8" i="6"/>
  <c r="F39" i="6"/>
  <c r="G39" i="6" s="1"/>
  <c r="H39" i="6" s="1"/>
  <c r="I48" i="7"/>
  <c r="J8" i="7" s="1"/>
  <c r="F40" i="6" l="1"/>
  <c r="G9" i="6" s="1"/>
  <c r="G8" i="6"/>
  <c r="H8" i="6"/>
  <c r="I8" i="6"/>
  <c r="J48" i="7"/>
  <c r="K8" i="7" s="1"/>
  <c r="K48" i="7" s="1"/>
  <c r="L8" i="7" s="1"/>
  <c r="L48" i="7" s="1"/>
  <c r="G40" i="6" l="1"/>
  <c r="H9" i="6" s="1"/>
  <c r="H40" i="6" s="1"/>
  <c r="I9" i="6" s="1"/>
  <c r="I40" i="6" s="1"/>
  <c r="J9" i="6" s="1"/>
  <c r="M8" i="7"/>
  <c r="M48" i="7" s="1"/>
  <c r="J40" i="6" l="1"/>
  <c r="K9" i="6" s="1"/>
  <c r="N8" i="7"/>
  <c r="N48" i="7" s="1"/>
  <c r="K40" i="6" l="1"/>
  <c r="L9" i="6" s="1"/>
  <c r="L40" i="6" l="1"/>
  <c r="M9" i="6" s="1"/>
  <c r="M40" i="6" l="1"/>
  <c r="N9" i="6" s="1"/>
  <c r="N40" i="6" s="1"/>
</calcChain>
</file>

<file path=xl/sharedStrings.xml><?xml version="1.0" encoding="utf-8"?>
<sst xmlns="http://schemas.openxmlformats.org/spreadsheetml/2006/main" count="164" uniqueCount="105">
  <si>
    <t>Date</t>
  </si>
  <si>
    <t>Month</t>
  </si>
  <si>
    <t>Notes</t>
  </si>
  <si>
    <t>INCOME</t>
  </si>
  <si>
    <t>Misc. Donations to Club</t>
  </si>
  <si>
    <t>Interest</t>
  </si>
  <si>
    <t>EXPENSES</t>
  </si>
  <si>
    <t>Eye Exams &amp; Glasses</t>
  </si>
  <si>
    <t>Used Eye Glass Collection</t>
  </si>
  <si>
    <t>LCIF - District Governor Visit</t>
  </si>
  <si>
    <t>LCIF - Melvin Jones Fellowship</t>
  </si>
  <si>
    <t>TLEC - KidSight Outreach</t>
  </si>
  <si>
    <t>LVBI - Project Paycheck</t>
  </si>
  <si>
    <t>Sub-Total (a)</t>
  </si>
  <si>
    <t>Sub-Total (b)</t>
  </si>
  <si>
    <t>Scholarships</t>
  </si>
  <si>
    <t>Broom, Mop &amp; Light Bulb Sales</t>
  </si>
  <si>
    <t>Inactive Member Dues ($20/qtr)</t>
  </si>
  <si>
    <t>New Member Kits (LCI)</t>
  </si>
  <si>
    <t>New Member Induction Fee</t>
  </si>
  <si>
    <t>Tail Twister Collection</t>
  </si>
  <si>
    <t>Lions International Dues</t>
  </si>
  <si>
    <t>District 12-N, MD-12 Dues</t>
  </si>
  <si>
    <t>Meal Expenses</t>
  </si>
  <si>
    <t>Post Office Box</t>
  </si>
  <si>
    <t>Secretary/Treasurer Supplies</t>
  </si>
  <si>
    <t>Miscellaneous Income</t>
  </si>
  <si>
    <t>Administrative Account</t>
  </si>
  <si>
    <t>Meals for Scholarship Recipients</t>
  </si>
  <si>
    <t>Pass Thru</t>
  </si>
  <si>
    <t>TOTAL INCOME</t>
  </si>
  <si>
    <t>TOTAL EXPENSES</t>
  </si>
  <si>
    <t>Life Member Dues ($5/qtr)</t>
  </si>
  <si>
    <t>Rev. 0</t>
  </si>
  <si>
    <t>Rev. 1</t>
  </si>
  <si>
    <t>Rev. 2</t>
  </si>
  <si>
    <t>Rev. 3</t>
  </si>
  <si>
    <t>Rev. 4</t>
  </si>
  <si>
    <t>Rev. 5</t>
  </si>
  <si>
    <t>Rev. 6</t>
  </si>
  <si>
    <t>Rev. 7</t>
  </si>
  <si>
    <t>Rev. 8</t>
  </si>
  <si>
    <t>Rev. 9</t>
  </si>
  <si>
    <t>Rev. 10</t>
  </si>
  <si>
    <t>Rev. 11</t>
  </si>
  <si>
    <t>Year</t>
  </si>
  <si>
    <t>To Date</t>
  </si>
  <si>
    <t>BUDGET</t>
  </si>
  <si>
    <t>501(c)3 member fee</t>
  </si>
  <si>
    <t>Pass-Through Items</t>
  </si>
  <si>
    <t>INCOME - EXPENSES</t>
  </si>
  <si>
    <t>NET</t>
  </si>
  <si>
    <t>White Cane to 12-N Charities</t>
  </si>
  <si>
    <t xml:space="preserve"> </t>
  </si>
  <si>
    <t>SureSight/Screening Expenses</t>
  </si>
  <si>
    <t>2 x $25 each</t>
  </si>
  <si>
    <t>$10 * 10 guests</t>
  </si>
  <si>
    <t>Regions Bank Starting Balance</t>
  </si>
  <si>
    <t>Regions Bank Ending Balance</t>
  </si>
  <si>
    <t>Total Ending Balance</t>
  </si>
  <si>
    <t>Smoky Mtn Lions Charities Inc.</t>
  </si>
  <si>
    <t>Annual Fee</t>
  </si>
  <si>
    <t>Active Member Dues ($60/qtr)</t>
  </si>
  <si>
    <t>3 Life Members</t>
  </si>
  <si>
    <t>$10.50*70% active attend*22 mtgs</t>
  </si>
  <si>
    <t>Public Relations</t>
  </si>
  <si>
    <t>Club Storage/Space Rental</t>
  </si>
  <si>
    <t>Miscellaneous Expenses TBD</t>
  </si>
  <si>
    <t>Holiday/Recognition Dinner (Net)</t>
  </si>
  <si>
    <t>Guest Meal Income</t>
  </si>
  <si>
    <t>Off Budget - NONE</t>
  </si>
  <si>
    <t>5 members Inactive</t>
  </si>
  <si>
    <t>18 members Active</t>
  </si>
  <si>
    <t>23 members * $43 (3 life N/C)</t>
  </si>
  <si>
    <t>26 members ($16 Dist/$4.6 MD)</t>
  </si>
  <si>
    <t>$100 Rental Docks 'N Stuff</t>
  </si>
  <si>
    <t xml:space="preserve">Paid by Admin </t>
  </si>
  <si>
    <t>Maintenance</t>
  </si>
  <si>
    <t>Chili Lunch (Feb)</t>
  </si>
  <si>
    <t>Pecan Sales (Nov-Dec)</t>
  </si>
  <si>
    <t>Interest, 12-N Club of Year Contest</t>
  </si>
  <si>
    <t>APPROVED</t>
  </si>
  <si>
    <t>Net Cost ($600-370)</t>
  </si>
  <si>
    <t>Discount Card Sales</t>
  </si>
  <si>
    <t>Fundraising Expense</t>
  </si>
  <si>
    <t>Pancake Breakfast (March)</t>
  </si>
  <si>
    <t>Pool Tournament (March)</t>
  </si>
  <si>
    <t>NEW FUNDRAISERS</t>
  </si>
  <si>
    <t>Club Name</t>
  </si>
  <si>
    <t>Charity/Service Account</t>
  </si>
  <si>
    <t>Starting Balance</t>
  </si>
  <si>
    <t>July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</si>
  <si>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</si>
  <si>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</si>
  <si>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</si>
  <si>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</si>
  <si>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</si>
  <si>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</si>
  <si>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</si>
  <si>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</si>
  <si>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</si>
  <si>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 2016</t>
  </si>
  <si>
    <t>June 2016</t>
  </si>
  <si>
    <t>Ending Balance</t>
  </si>
  <si>
    <t>2015-2016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</si>
</sst>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164" fontId="0" fillId="0" borderId="0" xfId="0" applyNumberFormat="1" applyAlignment="1">
      <alignment horizontal="right"/>
    </xf>
    <xf numFmtId="0" fontId="0" fillId="0" borderId="0" xfId="0" applyBorder="1"/>
    <xf numFmtId="0" fontId="9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Border="1"/>
    <xf numFmtId="0" fontId="3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7" fillId="0" borderId="0" xfId="0" applyFont="1" applyFill="1"/>
    <xf numFmtId="164" fontId="7" fillId="0" borderId="0" xfId="0" applyNumberFormat="1" applyFont="1" applyFill="1" applyAlignment="1">
      <alignment horizontal="right"/>
    </xf>
    <xf numFmtId="0" fontId="1" fillId="0" borderId="0" xfId="0" applyFont="1" applyFill="1"/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7" fontId="1" fillId="0" borderId="0" xfId="1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164" fontId="7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1" xfId="0" applyFont="1" applyFill="1" applyBorder="1"/>
    <xf numFmtId="0" fontId="7" fillId="2" borderId="9" xfId="0" applyFont="1" applyFill="1" applyBorder="1"/>
    <xf numFmtId="0" fontId="6" fillId="2" borderId="9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7" fillId="2" borderId="5" xfId="0" applyFont="1" applyFill="1" applyBorder="1"/>
    <xf numFmtId="0" fontId="7" fillId="2" borderId="4" xfId="0" applyFont="1" applyFill="1" applyBorder="1"/>
    <xf numFmtId="16" fontId="6" fillId="2" borderId="8" xfId="0" quotePrefix="1" applyNumberFormat="1" applyFont="1" applyFill="1" applyBorder="1" applyAlignment="1">
      <alignment horizontal="center"/>
    </xf>
    <xf numFmtId="16" fontId="6" fillId="2" borderId="4" xfId="0" quotePrefix="1" applyNumberFormat="1" applyFont="1" applyFill="1" applyBorder="1" applyAlignment="1">
      <alignment horizontal="center"/>
    </xf>
    <xf numFmtId="16" fontId="6" fillId="2" borderId="4" xfId="0" applyNumberFormat="1" applyFont="1" applyFill="1" applyBorder="1" applyAlignment="1">
      <alignment horizontal="center"/>
    </xf>
    <xf numFmtId="16" fontId="6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16" fontId="6" fillId="2" borderId="3" xfId="0" quotePrefix="1" applyNumberFormat="1" applyFont="1" applyFill="1" applyBorder="1" applyAlignment="1">
      <alignment horizontal="center"/>
    </xf>
    <xf numFmtId="16" fontId="6" fillId="2" borderId="3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164" fontId="7" fillId="2" borderId="3" xfId="0" quotePrefix="1" applyNumberFormat="1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quotePrefix="1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0" fontId="6" fillId="2" borderId="2" xfId="0" applyFont="1" applyFill="1" applyBorder="1"/>
    <xf numFmtId="164" fontId="7" fillId="2" borderId="3" xfId="0" applyNumberFormat="1" applyFont="1" applyFill="1" applyBorder="1"/>
    <xf numFmtId="0" fontId="13" fillId="2" borderId="3" xfId="0" applyFont="1" applyFill="1" applyBorder="1"/>
    <xf numFmtId="164" fontId="7" fillId="2" borderId="4" xfId="0" applyNumberFormat="1" applyFont="1" applyFill="1" applyBorder="1"/>
    <xf numFmtId="164" fontId="7" fillId="2" borderId="4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/>
    <xf numFmtId="164" fontId="6" fillId="2" borderId="3" xfId="0" applyNumberFormat="1" applyFont="1" applyFill="1" applyBorder="1" applyAlignment="1">
      <alignment horizontal="right"/>
    </xf>
    <xf numFmtId="0" fontId="6" fillId="2" borderId="5" xfId="0" applyFont="1" applyFill="1" applyBorder="1"/>
    <xf numFmtId="164" fontId="6" fillId="2" borderId="4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64" fontId="7" fillId="2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0" fillId="2" borderId="1" xfId="0" applyFill="1" applyBorder="1"/>
    <xf numFmtId="0" fontId="0" fillId="2" borderId="10" xfId="0" applyFill="1" applyBorder="1"/>
    <xf numFmtId="0" fontId="6" fillId="2" borderId="7" xfId="0" applyFont="1" applyFill="1" applyBorder="1" applyAlignment="1">
      <alignment horizontal="center"/>
    </xf>
    <xf numFmtId="0" fontId="0" fillId="2" borderId="5" xfId="0" applyFill="1" applyBorder="1"/>
    <xf numFmtId="0" fontId="0" fillId="2" borderId="11" xfId="0" applyFill="1" applyBorder="1"/>
    <xf numFmtId="0" fontId="5" fillId="2" borderId="8" xfId="0" applyFont="1" applyFill="1" applyBorder="1" applyAlignment="1">
      <alignment wrapText="1"/>
    </xf>
    <xf numFmtId="0" fontId="2" fillId="2" borderId="2" xfId="0" applyFont="1" applyFill="1" applyBorder="1"/>
    <xf numFmtId="0" fontId="0" fillId="2" borderId="3" xfId="0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0" fillId="2" borderId="4" xfId="0" applyFill="1" applyBorder="1"/>
    <xf numFmtId="164" fontId="2" fillId="2" borderId="4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0" xfId="0" applyFill="1" applyBorder="1"/>
    <xf numFmtId="164" fontId="0" fillId="2" borderId="6" xfId="0" applyNumberFormat="1" applyFill="1" applyBorder="1"/>
    <xf numFmtId="164" fontId="0" fillId="2" borderId="6" xfId="0" applyNumberFormat="1" applyFill="1" applyBorder="1" applyAlignment="1">
      <alignment horizontal="right"/>
    </xf>
    <xf numFmtId="0" fontId="7" fillId="2" borderId="0" xfId="0" applyFont="1" applyFill="1" applyBorder="1"/>
    <xf numFmtId="164" fontId="8" fillId="2" borderId="6" xfId="0" applyNumberFormat="1" applyFont="1" applyFill="1" applyBorder="1" applyAlignment="1">
      <alignment horizontal="right"/>
    </xf>
    <xf numFmtId="0" fontId="7" fillId="2" borderId="11" xfId="0" applyFont="1" applyFill="1" applyBorder="1"/>
    <xf numFmtId="164" fontId="13" fillId="2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/>
    <xf numFmtId="0" fontId="0" fillId="2" borderId="6" xfId="0" applyFill="1" applyBorder="1"/>
    <xf numFmtId="0" fontId="7" fillId="2" borderId="2" xfId="0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/>
    </xf>
    <xf numFmtId="164" fontId="7" fillId="2" borderId="0" xfId="0" applyNumberFormat="1" applyFont="1" applyFill="1"/>
    <xf numFmtId="0" fontId="11" fillId="2" borderId="6" xfId="0" applyFont="1" applyFill="1" applyBorder="1" applyAlignment="1">
      <alignment wrapText="1"/>
    </xf>
    <xf numFmtId="164" fontId="7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8" fontId="3" fillId="2" borderId="6" xfId="0" applyNumberFormat="1" applyFont="1" applyFill="1" applyBorder="1" applyAlignment="1">
      <alignment horizontal="left" wrapText="1"/>
    </xf>
    <xf numFmtId="6" fontId="3" fillId="2" borderId="6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top"/>
    </xf>
    <xf numFmtId="164" fontId="7" fillId="2" borderId="6" xfId="0" applyNumberFormat="1" applyFont="1" applyFill="1" applyBorder="1" applyAlignment="1">
      <alignment vertical="top"/>
    </xf>
    <xf numFmtId="164" fontId="7" fillId="2" borderId="6" xfId="0" applyNumberFormat="1" applyFont="1" applyFill="1" applyBorder="1" applyAlignment="1">
      <alignment horizontal="right" vertical="top"/>
    </xf>
    <xf numFmtId="164" fontId="13" fillId="0" borderId="8" xfId="0" applyNumberFormat="1" applyFont="1" applyFill="1" applyBorder="1" applyAlignment="1">
      <alignment horizontal="right"/>
    </xf>
    <xf numFmtId="0" fontId="3" fillId="2" borderId="6" xfId="0" quotePrefix="1" applyFont="1" applyFill="1" applyBorder="1" applyAlignment="1">
      <alignment wrapText="1"/>
    </xf>
    <xf numFmtId="0" fontId="3" fillId="0" borderId="6" xfId="0" quotePrefix="1" applyFont="1" applyFill="1" applyBorder="1" applyAlignment="1">
      <alignment wrapText="1"/>
    </xf>
    <xf numFmtId="0" fontId="7" fillId="2" borderId="0" xfId="0" applyFont="1" applyFill="1" applyBorder="1" applyAlignment="1">
      <alignment horizontal="left" indent="2"/>
    </xf>
    <xf numFmtId="165" fontId="14" fillId="2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51"/>
  <sheetViews>
    <sheetView workbookViewId="0">
      <selection activeCell="Q3" sqref="Q3"/>
    </sheetView>
  </sheetViews>
  <sheetFormatPr defaultRowHeight="12.75"/>
  <cols>
    <col min="1" max="1" width="4" customWidth="1"/>
    <col min="2" max="2" width="27.85546875" customWidth="1"/>
    <col min="3" max="3" width="10.28515625" customWidth="1"/>
    <col min="4" max="4" width="10" customWidth="1"/>
    <col min="5" max="5" width="9.85546875" customWidth="1"/>
    <col min="6" max="13" width="10.140625" customWidth="1"/>
    <col min="14" max="15" width="10.140625" style="4" customWidth="1"/>
    <col min="16" max="16" width="10.7109375" style="4" customWidth="1"/>
    <col min="17" max="17" width="22" style="1" customWidth="1"/>
  </cols>
  <sheetData>
    <row r="1" spans="1:17">
      <c r="A1" s="22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  <c r="O1" s="74"/>
      <c r="P1" s="74"/>
      <c r="Q1" s="27"/>
    </row>
    <row r="2" spans="1:17">
      <c r="A2" s="22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5" t="s">
        <v>104</v>
      </c>
    </row>
    <row r="3" spans="1:17">
      <c r="B3" s="73"/>
      <c r="C3" s="73"/>
      <c r="D3" s="73"/>
      <c r="E3" s="73"/>
      <c r="F3" s="73"/>
      <c r="G3" s="73"/>
      <c r="H3" s="73"/>
      <c r="I3" s="73"/>
      <c r="J3" s="26"/>
      <c r="K3" s="73"/>
      <c r="L3" s="73"/>
      <c r="M3" s="73"/>
      <c r="N3" s="74"/>
      <c r="O3" s="74"/>
      <c r="P3" s="74"/>
      <c r="Q3" s="27"/>
    </row>
    <row r="4" spans="1:17" ht="12.75" customHeight="1">
      <c r="A4" s="22"/>
      <c r="B4" s="73"/>
      <c r="C4" s="29" t="s">
        <v>33</v>
      </c>
      <c r="D4" s="29" t="s">
        <v>34</v>
      </c>
      <c r="E4" s="29" t="s">
        <v>35</v>
      </c>
      <c r="F4" s="29" t="s">
        <v>36</v>
      </c>
      <c r="G4" s="29" t="s">
        <v>37</v>
      </c>
      <c r="H4" s="29" t="s">
        <v>38</v>
      </c>
      <c r="I4" s="29" t="s">
        <v>39</v>
      </c>
      <c r="J4" s="29" t="s">
        <v>40</v>
      </c>
      <c r="K4" s="29" t="s">
        <v>41</v>
      </c>
      <c r="L4" s="29" t="s">
        <v>42</v>
      </c>
      <c r="M4" s="29" t="s">
        <v>43</v>
      </c>
      <c r="N4" s="29" t="s">
        <v>44</v>
      </c>
      <c r="O4" s="24"/>
      <c r="P4" s="72" t="s">
        <v>47</v>
      </c>
      <c r="Q4" s="27"/>
    </row>
    <row r="5" spans="1:17">
      <c r="A5" s="76"/>
      <c r="B5" s="77"/>
      <c r="C5" s="78" t="s">
        <v>1</v>
      </c>
      <c r="D5" s="78" t="s">
        <v>1</v>
      </c>
      <c r="E5" s="33" t="s">
        <v>1</v>
      </c>
      <c r="F5" s="33" t="s">
        <v>1</v>
      </c>
      <c r="G5" s="78" t="s">
        <v>1</v>
      </c>
      <c r="H5" s="33" t="s">
        <v>1</v>
      </c>
      <c r="I5" s="33" t="s">
        <v>1</v>
      </c>
      <c r="J5" s="78" t="s">
        <v>1</v>
      </c>
      <c r="K5" s="33" t="s">
        <v>1</v>
      </c>
      <c r="L5" s="33" t="s">
        <v>1</v>
      </c>
      <c r="M5" s="33" t="s">
        <v>1</v>
      </c>
      <c r="N5" s="33" t="s">
        <v>1</v>
      </c>
      <c r="O5" s="34" t="s">
        <v>45</v>
      </c>
      <c r="P5" s="34" t="s">
        <v>81</v>
      </c>
      <c r="Q5" s="35"/>
    </row>
    <row r="6" spans="1:17">
      <c r="A6" s="79"/>
      <c r="B6" s="80"/>
      <c r="C6" s="38" t="s">
        <v>91</v>
      </c>
      <c r="D6" s="38" t="s">
        <v>92</v>
      </c>
      <c r="E6" s="39" t="s">
        <v>93</v>
      </c>
      <c r="F6" s="39" t="s">
        <v>94</v>
      </c>
      <c r="G6" s="38" t="s">
        <v>95</v>
      </c>
      <c r="H6" s="39" t="s">
        <v>96</v>
      </c>
      <c r="I6" s="40" t="s">
        <v>97</v>
      </c>
      <c r="J6" s="41" t="s">
        <v>98</v>
      </c>
      <c r="K6" s="40" t="s">
        <v>99</v>
      </c>
      <c r="L6" s="40" t="s">
        <v>100</v>
      </c>
      <c r="M6" s="39" t="s">
        <v>101</v>
      </c>
      <c r="N6" s="39" t="s">
        <v>102</v>
      </c>
      <c r="O6" s="42" t="s">
        <v>46</v>
      </c>
      <c r="P6" s="116" t="s">
        <v>0</v>
      </c>
      <c r="Q6" s="81" t="s">
        <v>2</v>
      </c>
    </row>
    <row r="7" spans="1:17" s="12" customFormat="1" ht="6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85"/>
      <c r="P7" s="85"/>
      <c r="Q7" s="56"/>
    </row>
    <row r="8" spans="1:17" s="12" customFormat="1">
      <c r="A8" s="82" t="s">
        <v>90</v>
      </c>
      <c r="B8" s="83"/>
      <c r="C8" s="85">
        <v>4000</v>
      </c>
      <c r="D8" s="85">
        <f>+C48</f>
        <v>4000</v>
      </c>
      <c r="E8" s="85">
        <f t="shared" ref="E8:N8" si="0">+D48</f>
        <v>4000</v>
      </c>
      <c r="F8" s="85">
        <f t="shared" si="0"/>
        <v>4000</v>
      </c>
      <c r="G8" s="85">
        <f t="shared" si="0"/>
        <v>4000</v>
      </c>
      <c r="H8" s="85">
        <f t="shared" si="0"/>
        <v>4000</v>
      </c>
      <c r="I8" s="85">
        <f t="shared" si="0"/>
        <v>4000</v>
      </c>
      <c r="J8" s="85">
        <f t="shared" si="0"/>
        <v>4000</v>
      </c>
      <c r="K8" s="85">
        <f t="shared" si="0"/>
        <v>4000</v>
      </c>
      <c r="L8" s="85">
        <f t="shared" si="0"/>
        <v>4000</v>
      </c>
      <c r="M8" s="85">
        <f t="shared" si="0"/>
        <v>4000</v>
      </c>
      <c r="N8" s="85">
        <f t="shared" si="0"/>
        <v>4000</v>
      </c>
      <c r="O8" s="85">
        <v>4000</v>
      </c>
      <c r="P8" s="85">
        <v>4000</v>
      </c>
      <c r="Q8" s="56"/>
    </row>
    <row r="9" spans="1:17" s="12" customFormat="1" ht="6" customHeight="1">
      <c r="A9" s="86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9"/>
      <c r="P9" s="89"/>
      <c r="Q9" s="70"/>
    </row>
    <row r="10" spans="1:17" ht="6" customHeight="1">
      <c r="A10" s="90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3"/>
      <c r="P10" s="93"/>
      <c r="Q10" s="56"/>
    </row>
    <row r="11" spans="1:17">
      <c r="A11" s="82" t="s">
        <v>3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56"/>
    </row>
    <row r="12" spans="1:17" ht="6" customHeight="1">
      <c r="A12" s="90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3"/>
      <c r="P12" s="93"/>
      <c r="Q12" s="56"/>
    </row>
    <row r="13" spans="1:17">
      <c r="A13" s="45"/>
      <c r="B13" s="94" t="s">
        <v>16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5"/>
      <c r="O13" s="55">
        <f t="shared" ref="O13" si="1">SUM(C13:N13)</f>
        <v>0</v>
      </c>
      <c r="P13" s="55">
        <v>400</v>
      </c>
      <c r="Q13" s="56"/>
    </row>
    <row r="14" spans="1:17">
      <c r="A14" s="45"/>
      <c r="B14" s="94" t="s">
        <v>78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55"/>
      <c r="O14" s="55">
        <f t="shared" ref="O14:O21" si="2">SUM(C14:N14)</f>
        <v>0</v>
      </c>
      <c r="P14" s="55">
        <v>800</v>
      </c>
      <c r="Q14" s="56"/>
    </row>
    <row r="15" spans="1:17">
      <c r="A15" s="45"/>
      <c r="B15" s="94" t="s">
        <v>79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95"/>
      <c r="O15" s="55">
        <f t="shared" si="2"/>
        <v>0</v>
      </c>
      <c r="P15" s="95">
        <v>800</v>
      </c>
      <c r="Q15" s="56"/>
    </row>
    <row r="16" spans="1:17">
      <c r="A16" s="45"/>
      <c r="B16" s="94" t="s">
        <v>87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95"/>
      <c r="O16" s="55"/>
      <c r="P16" s="95">
        <v>2300</v>
      </c>
      <c r="Q16" s="56"/>
    </row>
    <row r="17" spans="1:27">
      <c r="A17" s="45"/>
      <c r="B17" s="115" t="s">
        <v>83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5"/>
      <c r="O17" s="55">
        <f>SUM(C17:N17)</f>
        <v>0</v>
      </c>
      <c r="P17" s="55"/>
      <c r="Q17" s="113"/>
    </row>
    <row r="18" spans="1:27">
      <c r="A18" s="45"/>
      <c r="B18" s="115" t="s">
        <v>86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5"/>
      <c r="O18" s="55">
        <f t="shared" si="2"/>
        <v>0</v>
      </c>
      <c r="P18" s="55"/>
      <c r="Q18" s="113"/>
    </row>
    <row r="19" spans="1:27">
      <c r="A19" s="45"/>
      <c r="B19" s="115" t="s">
        <v>85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55"/>
      <c r="O19" s="55">
        <f t="shared" si="2"/>
        <v>0</v>
      </c>
      <c r="P19" s="55"/>
      <c r="Q19" s="113"/>
    </row>
    <row r="20" spans="1:27">
      <c r="A20" s="45"/>
      <c r="B20" s="109" t="s">
        <v>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1">
        <f t="shared" si="2"/>
        <v>0</v>
      </c>
      <c r="P20" s="111">
        <v>500</v>
      </c>
      <c r="Q20" s="56"/>
    </row>
    <row r="21" spans="1:27">
      <c r="A21" s="45"/>
      <c r="B21" s="96" t="s">
        <v>5</v>
      </c>
      <c r="C21" s="112"/>
      <c r="D21" s="97"/>
      <c r="E21" s="62"/>
      <c r="F21" s="62"/>
      <c r="G21" s="62"/>
      <c r="H21" s="62"/>
      <c r="I21" s="112"/>
      <c r="J21" s="112"/>
      <c r="K21" s="62"/>
      <c r="L21" s="62"/>
      <c r="M21" s="62"/>
      <c r="N21" s="62"/>
      <c r="O21" s="62">
        <f t="shared" si="2"/>
        <v>0</v>
      </c>
      <c r="P21" s="62">
        <v>2</v>
      </c>
      <c r="Q21" s="56"/>
      <c r="R21" t="s">
        <v>53</v>
      </c>
    </row>
    <row r="22" spans="1:27" ht="6" customHeight="1">
      <c r="A22" s="90"/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93"/>
      <c r="P22" s="93"/>
      <c r="Q22" s="56"/>
    </row>
    <row r="23" spans="1:27">
      <c r="A23" s="86" t="s">
        <v>30</v>
      </c>
      <c r="B23" s="80"/>
      <c r="C23" s="89">
        <f t="shared" ref="C23:P23" si="3">+SUM(C13:C21)</f>
        <v>0</v>
      </c>
      <c r="D23" s="89">
        <f t="shared" si="3"/>
        <v>0</v>
      </c>
      <c r="E23" s="89">
        <f t="shared" si="3"/>
        <v>0</v>
      </c>
      <c r="F23" s="89">
        <f t="shared" si="3"/>
        <v>0</v>
      </c>
      <c r="G23" s="89">
        <f t="shared" si="3"/>
        <v>0</v>
      </c>
      <c r="H23" s="89">
        <f t="shared" si="3"/>
        <v>0</v>
      </c>
      <c r="I23" s="89">
        <f t="shared" si="3"/>
        <v>0</v>
      </c>
      <c r="J23" s="89">
        <f t="shared" si="3"/>
        <v>0</v>
      </c>
      <c r="K23" s="89">
        <f t="shared" si="3"/>
        <v>0</v>
      </c>
      <c r="L23" s="89">
        <f t="shared" si="3"/>
        <v>0</v>
      </c>
      <c r="M23" s="89">
        <f t="shared" si="3"/>
        <v>0</v>
      </c>
      <c r="N23" s="89">
        <f t="shared" si="3"/>
        <v>0</v>
      </c>
      <c r="O23" s="89">
        <f t="shared" si="3"/>
        <v>0</v>
      </c>
      <c r="P23" s="89">
        <f t="shared" si="3"/>
        <v>4802</v>
      </c>
      <c r="Q23" s="70"/>
    </row>
    <row r="24" spans="1:27" ht="6" customHeight="1">
      <c r="A24" s="90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93"/>
      <c r="P24" s="93"/>
      <c r="Q24" s="56"/>
    </row>
    <row r="25" spans="1:27">
      <c r="A25" s="82" t="s">
        <v>6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3"/>
      <c r="P25" s="93"/>
      <c r="Q25" s="56"/>
    </row>
    <row r="26" spans="1:27" ht="6" customHeight="1">
      <c r="A26" s="82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3"/>
      <c r="P26" s="93"/>
      <c r="Q26" s="56"/>
    </row>
    <row r="27" spans="1:27">
      <c r="A27" s="45"/>
      <c r="B27" s="94" t="s">
        <v>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55"/>
      <c r="O27" s="55">
        <f t="shared" ref="O27:O37" si="4">SUM(C27:N27)</f>
        <v>0</v>
      </c>
      <c r="P27" s="55">
        <v>3500</v>
      </c>
      <c r="Q27" s="114"/>
    </row>
    <row r="28" spans="1:27">
      <c r="A28" s="45"/>
      <c r="B28" s="94" t="s">
        <v>54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55"/>
      <c r="O28" s="55">
        <f t="shared" si="4"/>
        <v>0</v>
      </c>
      <c r="P28" s="55">
        <v>300</v>
      </c>
      <c r="Q28" s="56" t="s">
        <v>77</v>
      </c>
    </row>
    <row r="29" spans="1:27">
      <c r="A29" s="45"/>
      <c r="B29" s="94" t="s">
        <v>28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55"/>
      <c r="O29" s="55">
        <f t="shared" si="4"/>
        <v>0</v>
      </c>
      <c r="P29" s="55">
        <v>0</v>
      </c>
      <c r="Q29" s="56" t="s">
        <v>76</v>
      </c>
      <c r="V29" s="9"/>
      <c r="AA29" s="3"/>
    </row>
    <row r="30" spans="1:27">
      <c r="A30" s="45"/>
      <c r="B30" s="94" t="s">
        <v>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55"/>
      <c r="O30" s="55">
        <f>SUM(C30:N30)</f>
        <v>0</v>
      </c>
      <c r="P30" s="55">
        <v>0</v>
      </c>
      <c r="Q30" s="56"/>
    </row>
    <row r="31" spans="1:27">
      <c r="A31" s="45"/>
      <c r="B31" s="94" t="s">
        <v>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55"/>
      <c r="O31" s="55">
        <f t="shared" ref="O31:O36" si="5">SUM(C31:N31)</f>
        <v>0</v>
      </c>
      <c r="P31" s="55">
        <v>100</v>
      </c>
      <c r="Q31" s="56"/>
    </row>
    <row r="32" spans="1:27">
      <c r="A32" s="45"/>
      <c r="B32" s="94" t="s">
        <v>10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55"/>
      <c r="O32" s="55">
        <f t="shared" si="5"/>
        <v>0</v>
      </c>
      <c r="P32" s="55">
        <v>250</v>
      </c>
      <c r="Q32" s="56"/>
    </row>
    <row r="33" spans="1:17" s="7" customFormat="1" ht="12.75" customHeight="1">
      <c r="A33" s="57"/>
      <c r="B33" s="94" t="s">
        <v>11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55"/>
      <c r="O33" s="55">
        <f t="shared" si="5"/>
        <v>0</v>
      </c>
      <c r="P33" s="55">
        <v>250</v>
      </c>
      <c r="Q33" s="56"/>
    </row>
    <row r="34" spans="1:17" s="7" customFormat="1" ht="12.75" customHeight="1">
      <c r="A34" s="57"/>
      <c r="B34" s="94" t="s">
        <v>12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55"/>
      <c r="O34" s="55">
        <f t="shared" si="5"/>
        <v>0</v>
      </c>
      <c r="P34" s="55">
        <v>300</v>
      </c>
      <c r="Q34" s="56"/>
    </row>
    <row r="35" spans="1:17" s="7" customFormat="1" ht="12.75" customHeight="1">
      <c r="A35" s="57"/>
      <c r="B35" s="94" t="s">
        <v>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55">
        <f t="shared" ref="O35" si="6">SUM(C35:N35)</f>
        <v>0</v>
      </c>
      <c r="P35" s="55">
        <v>90</v>
      </c>
      <c r="Q35" s="56" t="s">
        <v>48</v>
      </c>
    </row>
    <row r="36" spans="1:17" s="7" customFormat="1" ht="12.75" customHeight="1">
      <c r="A36" s="57"/>
      <c r="B36" s="94" t="s">
        <v>84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55">
        <f t="shared" si="5"/>
        <v>0</v>
      </c>
      <c r="P36" s="55">
        <v>0</v>
      </c>
      <c r="Q36" s="56"/>
    </row>
    <row r="37" spans="1:17" s="2" customFormat="1">
      <c r="A37" s="45"/>
      <c r="B37" s="96" t="s">
        <v>67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62">
        <f t="shared" si="4"/>
        <v>0</v>
      </c>
      <c r="P37" s="62">
        <v>12</v>
      </c>
      <c r="Q37" s="56"/>
    </row>
    <row r="38" spans="1:17" ht="6" customHeight="1">
      <c r="A38" s="90"/>
      <c r="B38" s="91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3"/>
      <c r="O38" s="93"/>
      <c r="P38" s="93"/>
      <c r="Q38" s="56"/>
    </row>
    <row r="39" spans="1:17">
      <c r="A39" s="86" t="s">
        <v>31</v>
      </c>
      <c r="B39" s="87"/>
      <c r="C39" s="89">
        <f t="shared" ref="C39:P39" si="7">SUM(C27:C37)</f>
        <v>0</v>
      </c>
      <c r="D39" s="89">
        <f t="shared" si="7"/>
        <v>0</v>
      </c>
      <c r="E39" s="89">
        <f t="shared" si="7"/>
        <v>0</v>
      </c>
      <c r="F39" s="89">
        <f t="shared" si="7"/>
        <v>0</v>
      </c>
      <c r="G39" s="89">
        <f t="shared" si="7"/>
        <v>0</v>
      </c>
      <c r="H39" s="89">
        <f t="shared" si="7"/>
        <v>0</v>
      </c>
      <c r="I39" s="89">
        <f t="shared" si="7"/>
        <v>0</v>
      </c>
      <c r="J39" s="89">
        <f t="shared" si="7"/>
        <v>0</v>
      </c>
      <c r="K39" s="89">
        <f t="shared" si="7"/>
        <v>0</v>
      </c>
      <c r="L39" s="89">
        <f t="shared" si="7"/>
        <v>0</v>
      </c>
      <c r="M39" s="89">
        <f t="shared" si="7"/>
        <v>0</v>
      </c>
      <c r="N39" s="89">
        <f t="shared" si="7"/>
        <v>0</v>
      </c>
      <c r="O39" s="89">
        <f t="shared" si="7"/>
        <v>0</v>
      </c>
      <c r="P39" s="89">
        <f t="shared" si="7"/>
        <v>4802</v>
      </c>
      <c r="Q39" s="70"/>
    </row>
    <row r="40" spans="1:17" ht="6" customHeight="1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/>
      <c r="P40" s="85"/>
      <c r="Q40" s="56"/>
    </row>
    <row r="41" spans="1:17">
      <c r="A41" s="82" t="s">
        <v>49</v>
      </c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56"/>
    </row>
    <row r="42" spans="1:17">
      <c r="A42" s="100"/>
      <c r="B42" s="94" t="s">
        <v>52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101"/>
      <c r="O42" s="55">
        <f>SUM(C42:N42)</f>
        <v>0</v>
      </c>
      <c r="P42" s="101" t="s">
        <v>29</v>
      </c>
      <c r="Q42" s="107"/>
    </row>
    <row r="43" spans="1:17">
      <c r="A43" s="45"/>
      <c r="B43" s="94" t="s">
        <v>15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55"/>
      <c r="O43" s="55">
        <f>SUM(C43:N43)</f>
        <v>0</v>
      </c>
      <c r="P43" s="55">
        <v>0</v>
      </c>
      <c r="Q43" s="108"/>
    </row>
    <row r="44" spans="1:17" s="12" customFormat="1" ht="6" customHeight="1">
      <c r="A44" s="82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Q44" s="56"/>
    </row>
    <row r="45" spans="1:17" s="12" customFormat="1">
      <c r="A45" s="82" t="s">
        <v>50</v>
      </c>
      <c r="B45" s="83"/>
      <c r="C45" s="85">
        <f>+C23-C39+C42+C43</f>
        <v>0</v>
      </c>
      <c r="D45" s="85">
        <f>+D23-D39+D42+D43</f>
        <v>0</v>
      </c>
      <c r="E45" s="85">
        <f>+E23-E39+E42+E43</f>
        <v>0</v>
      </c>
      <c r="F45" s="85">
        <f>+F23-F39+F42+F43</f>
        <v>0</v>
      </c>
      <c r="G45" s="85">
        <f>+G23-G39+G42+G43</f>
        <v>0</v>
      </c>
      <c r="H45" s="85">
        <f>+H23-H39+H42+H43</f>
        <v>0</v>
      </c>
      <c r="I45" s="85">
        <f>+I23-I39+I42+I43</f>
        <v>0</v>
      </c>
      <c r="J45" s="85">
        <f>+J23-J39+J42+J43</f>
        <v>0</v>
      </c>
      <c r="K45" s="85">
        <f>+K23-K39+K42+K43</f>
        <v>0</v>
      </c>
      <c r="L45" s="85">
        <f>+L23-L39+L42+L43</f>
        <v>0</v>
      </c>
      <c r="M45" s="85">
        <f>+M23-M39+M42+M43</f>
        <v>0</v>
      </c>
      <c r="N45" s="85">
        <f>+N23-N39+N42+N43</f>
        <v>0</v>
      </c>
      <c r="O45" s="85">
        <f>+O23-O39+O42+O43</f>
        <v>0</v>
      </c>
      <c r="P45" s="85">
        <f>+P23-P39</f>
        <v>0</v>
      </c>
      <c r="Q45" s="56"/>
    </row>
    <row r="46" spans="1:17" s="12" customFormat="1" ht="6" customHeight="1">
      <c r="A46" s="86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  <c r="O46" s="89"/>
      <c r="P46" s="89"/>
      <c r="Q46" s="70"/>
    </row>
    <row r="47" spans="1:17" s="12" customFormat="1" ht="6" customHeight="1">
      <c r="A47" s="82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5"/>
      <c r="P47" s="85"/>
      <c r="Q47" s="56"/>
    </row>
    <row r="48" spans="1:17" s="12" customFormat="1">
      <c r="A48" s="82" t="s">
        <v>103</v>
      </c>
      <c r="B48" s="83"/>
      <c r="C48" s="85">
        <f>+C8+C45</f>
        <v>4000</v>
      </c>
      <c r="D48" s="85">
        <f>+D8+D45</f>
        <v>4000</v>
      </c>
      <c r="E48" s="85">
        <f>+E8+E45</f>
        <v>4000</v>
      </c>
      <c r="F48" s="85">
        <f>+F8+F45</f>
        <v>4000</v>
      </c>
      <c r="G48" s="85">
        <f>+G8+G45</f>
        <v>4000</v>
      </c>
      <c r="H48" s="85">
        <f>+H8+H45</f>
        <v>4000</v>
      </c>
      <c r="I48" s="85">
        <f>+I8+I45</f>
        <v>4000</v>
      </c>
      <c r="J48" s="85">
        <f>+J8+J45</f>
        <v>4000</v>
      </c>
      <c r="K48" s="85">
        <f>+K8+K45</f>
        <v>4000</v>
      </c>
      <c r="L48" s="85">
        <f>+L8+L45</f>
        <v>4000</v>
      </c>
      <c r="M48" s="85">
        <f>+M8+M45</f>
        <v>4000</v>
      </c>
      <c r="N48" s="85">
        <f>+N8+N45</f>
        <v>4000</v>
      </c>
      <c r="O48" s="85">
        <f>+O8+O45</f>
        <v>4000</v>
      </c>
      <c r="P48" s="85">
        <f>+P8+P45</f>
        <v>4000</v>
      </c>
      <c r="Q48" s="56"/>
    </row>
    <row r="49" spans="1:17" s="12" customFormat="1" ht="6" customHeight="1">
      <c r="A49" s="86"/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  <c r="O49" s="89"/>
      <c r="P49" s="89"/>
      <c r="Q49" s="70"/>
    </row>
    <row r="50" spans="1:17" s="12" customFormat="1" ht="6" customHeight="1">
      <c r="A50" s="16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1"/>
      <c r="Q50" s="18"/>
    </row>
    <row r="51" spans="1:17" s="15" customFormat="1">
      <c r="M51" s="19"/>
      <c r="N51" s="20"/>
      <c r="O51" s="20"/>
      <c r="P51" s="20"/>
      <c r="Q51" s="21"/>
    </row>
  </sheetData>
  <pageMargins left="0.7" right="0.7" top="0.75" bottom="0.75" header="0.3" footer="0.3"/>
  <pageSetup fitToHeight="0" orientation="portrait" r:id="rId1"/>
  <ignoredErrors>
    <ignoredError sqref="L8:N8" evalError="1"/>
    <ignoredError sqref="N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52"/>
  <sheetViews>
    <sheetView tabSelected="1" topLeftCell="D7" workbookViewId="0">
      <selection activeCell="S35" sqref="S35"/>
    </sheetView>
  </sheetViews>
  <sheetFormatPr defaultRowHeight="12.75"/>
  <cols>
    <col min="1" max="1" width="1.85546875" style="7" customWidth="1"/>
    <col min="2" max="2" width="30.140625" style="7" customWidth="1"/>
    <col min="3" max="3" width="9.140625" style="7" customWidth="1"/>
    <col min="4" max="7" width="9" style="7" customWidth="1"/>
    <col min="8" max="9" width="10.140625" style="7" customWidth="1"/>
    <col min="10" max="10" width="9.7109375" style="7" customWidth="1"/>
    <col min="11" max="11" width="9" style="7" customWidth="1"/>
    <col min="12" max="12" width="9.28515625" style="7" customWidth="1"/>
    <col min="13" max="13" width="9" style="7" customWidth="1"/>
    <col min="14" max="14" width="10.140625" style="7" customWidth="1"/>
    <col min="15" max="15" width="9.28515625" style="8" customWidth="1"/>
    <col min="16" max="16" width="10.42578125" style="8" customWidth="1"/>
    <col min="17" max="17" width="26.7109375" style="1" customWidth="1"/>
    <col min="18" max="18" width="4.28515625" customWidth="1"/>
  </cols>
  <sheetData>
    <row r="1" spans="1:17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5"/>
    </row>
    <row r="2" spans="1:17">
      <c r="A2" s="22" t="s">
        <v>27</v>
      </c>
      <c r="B2" s="23"/>
      <c r="C2" s="23"/>
      <c r="D2" s="23"/>
      <c r="E2" s="23"/>
      <c r="F2" s="23"/>
      <c r="G2" s="23"/>
      <c r="H2" s="23"/>
      <c r="I2" s="23"/>
      <c r="J2" s="26"/>
      <c r="K2" s="23"/>
      <c r="L2" s="23"/>
      <c r="M2" s="23"/>
      <c r="N2" s="23"/>
      <c r="O2" s="24"/>
      <c r="P2" s="24"/>
      <c r="Q2" s="75" t="s">
        <v>104</v>
      </c>
    </row>
    <row r="3" spans="1:17">
      <c r="A3" s="22"/>
      <c r="B3" s="23"/>
      <c r="C3" s="23"/>
      <c r="D3" s="23"/>
      <c r="E3" s="23"/>
      <c r="F3" s="23"/>
      <c r="G3" s="23"/>
      <c r="H3" s="23"/>
      <c r="I3" s="23"/>
      <c r="J3" s="26"/>
      <c r="K3" s="23"/>
      <c r="L3" s="23"/>
      <c r="M3" s="23"/>
      <c r="N3" s="23"/>
      <c r="O3" s="24"/>
      <c r="P3" s="24"/>
      <c r="Q3" s="27"/>
    </row>
    <row r="4" spans="1:17">
      <c r="A4" s="28"/>
      <c r="B4" s="28"/>
      <c r="C4" s="29" t="s">
        <v>33</v>
      </c>
      <c r="D4" s="29" t="s">
        <v>34</v>
      </c>
      <c r="E4" s="29" t="s">
        <v>35</v>
      </c>
      <c r="F4" s="29" t="s">
        <v>36</v>
      </c>
      <c r="G4" s="29" t="s">
        <v>37</v>
      </c>
      <c r="H4" s="29" t="s">
        <v>38</v>
      </c>
      <c r="I4" s="29" t="s">
        <v>39</v>
      </c>
      <c r="J4" s="29" t="s">
        <v>40</v>
      </c>
      <c r="K4" s="29" t="s">
        <v>41</v>
      </c>
      <c r="L4" s="29" t="s">
        <v>42</v>
      </c>
      <c r="M4" s="29" t="s">
        <v>43</v>
      </c>
      <c r="N4" s="29" t="s">
        <v>44</v>
      </c>
      <c r="O4" s="24"/>
      <c r="P4" s="30" t="s">
        <v>47</v>
      </c>
      <c r="Q4" s="27"/>
    </row>
    <row r="5" spans="1:17">
      <c r="A5" s="31"/>
      <c r="B5" s="32"/>
      <c r="C5" s="33" t="s">
        <v>1</v>
      </c>
      <c r="D5" s="33" t="s">
        <v>1</v>
      </c>
      <c r="E5" s="33" t="s">
        <v>1</v>
      </c>
      <c r="F5" s="33" t="s">
        <v>1</v>
      </c>
      <c r="G5" s="33" t="s">
        <v>1</v>
      </c>
      <c r="H5" s="33" t="s">
        <v>1</v>
      </c>
      <c r="I5" s="33" t="s">
        <v>1</v>
      </c>
      <c r="J5" s="33" t="s">
        <v>1</v>
      </c>
      <c r="K5" s="33" t="s">
        <v>1</v>
      </c>
      <c r="L5" s="33" t="s">
        <v>1</v>
      </c>
      <c r="M5" s="33" t="s">
        <v>1</v>
      </c>
      <c r="N5" s="33" t="s">
        <v>1</v>
      </c>
      <c r="O5" s="34" t="s">
        <v>45</v>
      </c>
      <c r="P5" s="34" t="s">
        <v>81</v>
      </c>
      <c r="Q5" s="35"/>
    </row>
    <row r="6" spans="1:17" s="2" customFormat="1">
      <c r="A6" s="36"/>
      <c r="B6" s="37"/>
      <c r="C6" s="38" t="s">
        <v>91</v>
      </c>
      <c r="D6" s="38" t="s">
        <v>92</v>
      </c>
      <c r="E6" s="39" t="s">
        <v>93</v>
      </c>
      <c r="F6" s="39" t="s">
        <v>94</v>
      </c>
      <c r="G6" s="38" t="s">
        <v>95</v>
      </c>
      <c r="H6" s="39" t="s">
        <v>96</v>
      </c>
      <c r="I6" s="40" t="s">
        <v>97</v>
      </c>
      <c r="J6" s="41" t="s">
        <v>98</v>
      </c>
      <c r="K6" s="40" t="s">
        <v>99</v>
      </c>
      <c r="L6" s="40" t="s">
        <v>100</v>
      </c>
      <c r="M6" s="39" t="s">
        <v>101</v>
      </c>
      <c r="N6" s="39" t="s">
        <v>102</v>
      </c>
      <c r="O6" s="42" t="s">
        <v>46</v>
      </c>
      <c r="P6" s="116" t="s">
        <v>0</v>
      </c>
      <c r="Q6" s="44" t="s">
        <v>2</v>
      </c>
    </row>
    <row r="7" spans="1:17" s="2" customFormat="1" ht="6" customHeight="1">
      <c r="A7" s="45"/>
      <c r="B7" s="46"/>
      <c r="C7" s="47"/>
      <c r="D7" s="47"/>
      <c r="E7" s="47"/>
      <c r="F7" s="47"/>
      <c r="G7" s="47"/>
      <c r="H7" s="47"/>
      <c r="I7" s="48"/>
      <c r="J7" s="48"/>
      <c r="K7" s="48"/>
      <c r="L7" s="48"/>
      <c r="M7" s="47"/>
      <c r="N7" s="47"/>
      <c r="O7" s="49"/>
      <c r="P7" s="50"/>
      <c r="Q7" s="51"/>
    </row>
    <row r="8" spans="1:17" s="2" customFormat="1" hidden="1">
      <c r="A8" s="45"/>
      <c r="B8" s="46" t="s">
        <v>57</v>
      </c>
      <c r="C8" s="52"/>
      <c r="D8" s="52">
        <f>+C39</f>
        <v>2428.9699999999998</v>
      </c>
      <c r="E8" s="52">
        <f t="shared" ref="E8:N9" si="0">+D39</f>
        <v>2428.9699999999998</v>
      </c>
      <c r="F8" s="52">
        <f t="shared" si="0"/>
        <v>2428.9699999999998</v>
      </c>
      <c r="G8" s="52">
        <f t="shared" si="0"/>
        <v>2428.9699999999998</v>
      </c>
      <c r="H8" s="52">
        <f t="shared" si="0"/>
        <v>2428.9699999999998</v>
      </c>
      <c r="I8" s="52">
        <f t="shared" si="0"/>
        <v>2428.9699999999998</v>
      </c>
      <c r="J8" s="52"/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8"/>
      <c r="P8" s="8"/>
      <c r="Q8" s="51"/>
    </row>
    <row r="9" spans="1:17" s="2" customFormat="1">
      <c r="A9" s="45"/>
      <c r="B9" s="53" t="s">
        <v>90</v>
      </c>
      <c r="C9" s="54">
        <v>1500</v>
      </c>
      <c r="D9" s="54">
        <f>+C40</f>
        <v>1500</v>
      </c>
      <c r="E9" s="54">
        <f t="shared" si="0"/>
        <v>1500</v>
      </c>
      <c r="F9" s="54">
        <f t="shared" si="0"/>
        <v>1500</v>
      </c>
      <c r="G9" s="54">
        <f t="shared" si="0"/>
        <v>1500</v>
      </c>
      <c r="H9" s="54">
        <f t="shared" si="0"/>
        <v>1500</v>
      </c>
      <c r="I9" s="54">
        <f t="shared" si="0"/>
        <v>1500</v>
      </c>
      <c r="J9" s="54">
        <f t="shared" ref="J9" si="1">+I40</f>
        <v>1500</v>
      </c>
      <c r="K9" s="54">
        <f t="shared" si="0"/>
        <v>1500</v>
      </c>
      <c r="L9" s="54">
        <f t="shared" si="0"/>
        <v>1500</v>
      </c>
      <c r="M9" s="54">
        <f t="shared" si="0"/>
        <v>1500</v>
      </c>
      <c r="N9" s="54">
        <f t="shared" si="0"/>
        <v>1500</v>
      </c>
      <c r="O9" s="54">
        <v>1500</v>
      </c>
      <c r="P9" s="54">
        <v>1500</v>
      </c>
      <c r="Q9" s="51"/>
    </row>
    <row r="10" spans="1:17" s="2" customFormat="1" ht="6" customHeight="1">
      <c r="A10" s="36"/>
      <c r="B10" s="37"/>
      <c r="C10" s="39"/>
      <c r="D10" s="39"/>
      <c r="E10" s="39"/>
      <c r="F10" s="39"/>
      <c r="G10" s="39"/>
      <c r="H10" s="39"/>
      <c r="I10" s="40"/>
      <c r="J10" s="40"/>
      <c r="K10" s="40"/>
      <c r="L10" s="40"/>
      <c r="M10" s="39"/>
      <c r="N10" s="39"/>
      <c r="O10" s="42"/>
      <c r="P10" s="43"/>
      <c r="Q10" s="44"/>
    </row>
    <row r="11" spans="1:17" ht="12.75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5"/>
      <c r="P11" s="55"/>
      <c r="Q11" s="56"/>
    </row>
    <row r="12" spans="1:17">
      <c r="A12" s="57" t="s">
        <v>3</v>
      </c>
      <c r="B12" s="4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5"/>
      <c r="P12" s="55"/>
      <c r="Q12" s="56"/>
    </row>
    <row r="13" spans="1:17" s="6" customFormat="1" ht="12">
      <c r="A13" s="45"/>
      <c r="B13" s="59" t="s">
        <v>62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5">
        <f>SUM(C13:N13)</f>
        <v>0</v>
      </c>
      <c r="P13" s="55">
        <f>18*60*4</f>
        <v>4320</v>
      </c>
      <c r="Q13" s="103" t="s">
        <v>72</v>
      </c>
    </row>
    <row r="14" spans="1:17" s="6" customFormat="1" ht="12">
      <c r="A14" s="45"/>
      <c r="B14" s="59" t="s">
        <v>17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5">
        <f t="shared" ref="O14:O19" si="2">SUM(C14:N14)</f>
        <v>0</v>
      </c>
      <c r="P14" s="55">
        <f>5*20*4</f>
        <v>400</v>
      </c>
      <c r="Q14" s="103" t="s">
        <v>71</v>
      </c>
    </row>
    <row r="15" spans="1:17" s="6" customFormat="1" ht="12">
      <c r="A15" s="45"/>
      <c r="B15" s="46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5">
        <f t="shared" si="2"/>
        <v>0</v>
      </c>
      <c r="P15" s="55">
        <f>3*5*4</f>
        <v>60</v>
      </c>
      <c r="Q15" s="103" t="s">
        <v>63</v>
      </c>
    </row>
    <row r="16" spans="1:17" s="6" customFormat="1" ht="12">
      <c r="A16" s="45"/>
      <c r="B16" s="46" t="s">
        <v>19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5">
        <f t="shared" si="2"/>
        <v>0</v>
      </c>
      <c r="P16" s="104">
        <f>2*25</f>
        <v>50</v>
      </c>
      <c r="Q16" s="105" t="s">
        <v>55</v>
      </c>
    </row>
    <row r="17" spans="1:24" s="6" customFormat="1" ht="12">
      <c r="A17" s="45"/>
      <c r="B17" s="46" t="s">
        <v>69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5">
        <f t="shared" si="2"/>
        <v>0</v>
      </c>
      <c r="P17" s="55">
        <f>10*10</f>
        <v>100</v>
      </c>
      <c r="Q17" s="56" t="s">
        <v>56</v>
      </c>
    </row>
    <row r="18" spans="1:24" s="6" customFormat="1" ht="12">
      <c r="A18" s="45"/>
      <c r="B18" s="46" t="s">
        <v>20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5">
        <f t="shared" si="2"/>
        <v>0</v>
      </c>
      <c r="P18" s="55">
        <v>150</v>
      </c>
      <c r="Q18" s="106"/>
    </row>
    <row r="19" spans="1:24" s="6" customFormat="1" ht="12">
      <c r="A19" s="45"/>
      <c r="B19" s="37" t="s">
        <v>26</v>
      </c>
      <c r="C19" s="60"/>
      <c r="D19" s="61"/>
      <c r="E19" s="61"/>
      <c r="F19" s="61"/>
      <c r="G19" s="61"/>
      <c r="H19" s="61"/>
      <c r="I19" s="60"/>
      <c r="J19" s="61"/>
      <c r="K19" s="61"/>
      <c r="L19" s="61"/>
      <c r="M19" s="61"/>
      <c r="N19" s="61"/>
      <c r="O19" s="62">
        <f t="shared" si="2"/>
        <v>0</v>
      </c>
      <c r="P19" s="62">
        <v>1</v>
      </c>
      <c r="Q19" s="56" t="s">
        <v>80</v>
      </c>
    </row>
    <row r="20" spans="1:24">
      <c r="A20" s="45"/>
      <c r="B20" s="63" t="s">
        <v>13</v>
      </c>
      <c r="C20" s="64">
        <f>SUM(C13:C19)</f>
        <v>0</v>
      </c>
      <c r="D20" s="64">
        <f>SUM(D13:D19)</f>
        <v>0</v>
      </c>
      <c r="E20" s="64">
        <f>SUM(E13:E19)</f>
        <v>0</v>
      </c>
      <c r="F20" s="64">
        <f>SUM(F13:F19)</f>
        <v>0</v>
      </c>
      <c r="G20" s="64">
        <f>SUM(G13:G19)</f>
        <v>0</v>
      </c>
      <c r="H20" s="64">
        <f>SUM(H13:H19)</f>
        <v>0</v>
      </c>
      <c r="I20" s="64">
        <f>SUM(I13:I19)</f>
        <v>0</v>
      </c>
      <c r="J20" s="64">
        <f>SUM(J13:J19)</f>
        <v>0</v>
      </c>
      <c r="K20" s="64">
        <f>SUM(K13:K19)</f>
        <v>0</v>
      </c>
      <c r="L20" s="64">
        <f>SUM(L13:L19)</f>
        <v>0</v>
      </c>
      <c r="M20" s="64">
        <f>SUM(M13:M19)</f>
        <v>0</v>
      </c>
      <c r="N20" s="64">
        <f>SUM(N13:N19)</f>
        <v>0</v>
      </c>
      <c r="O20" s="64">
        <f>SUM(O13:O19)</f>
        <v>0</v>
      </c>
      <c r="P20" s="64">
        <f>SUM(P13:P19)</f>
        <v>5081</v>
      </c>
      <c r="Q20" s="56"/>
    </row>
    <row r="21" spans="1:24">
      <c r="A21" s="45"/>
      <c r="B21" s="4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5"/>
      <c r="P21" s="55"/>
      <c r="Q21" s="56"/>
    </row>
    <row r="22" spans="1:24">
      <c r="A22" s="57" t="s">
        <v>6</v>
      </c>
      <c r="B22" s="46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5"/>
      <c r="P22" s="55"/>
      <c r="Q22" s="56"/>
      <c r="T22" s="5"/>
      <c r="U22" s="5"/>
      <c r="V22" s="5"/>
      <c r="W22" s="5"/>
      <c r="X22" s="5"/>
    </row>
    <row r="23" spans="1:24" s="7" customFormat="1" ht="12">
      <c r="A23" s="45"/>
      <c r="B23" s="46" t="s">
        <v>21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5">
        <f t="shared" ref="O23:O31" si="3">SUM(C23:N23)</f>
        <v>0</v>
      </c>
      <c r="P23" s="55">
        <f>23*43</f>
        <v>989</v>
      </c>
      <c r="Q23" s="56" t="s">
        <v>73</v>
      </c>
      <c r="T23" s="9"/>
      <c r="U23" s="9"/>
      <c r="V23" s="9"/>
      <c r="W23" s="9"/>
      <c r="X23" s="9"/>
    </row>
    <row r="24" spans="1:24">
      <c r="A24" s="45"/>
      <c r="B24" s="46" t="s">
        <v>22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5">
        <f t="shared" si="3"/>
        <v>0</v>
      </c>
      <c r="P24" s="55">
        <f>26*20.6</f>
        <v>535.6</v>
      </c>
      <c r="Q24" s="56" t="s">
        <v>74</v>
      </c>
      <c r="T24" s="5"/>
      <c r="U24" s="5"/>
      <c r="V24" s="5"/>
      <c r="W24" s="5"/>
      <c r="X24" s="5"/>
    </row>
    <row r="25" spans="1:24">
      <c r="A25" s="45"/>
      <c r="B25" s="46" t="s">
        <v>18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5">
        <f t="shared" si="3"/>
        <v>0</v>
      </c>
      <c r="P25" s="55">
        <f>2*25</f>
        <v>50</v>
      </c>
      <c r="Q25" s="56" t="s">
        <v>55</v>
      </c>
      <c r="T25" s="5"/>
      <c r="U25" s="5"/>
      <c r="V25" s="5"/>
      <c r="W25" s="5"/>
      <c r="X25" s="5"/>
    </row>
    <row r="26" spans="1:24">
      <c r="A26" s="45"/>
      <c r="B26" s="46" t="s">
        <v>23</v>
      </c>
      <c r="C26" s="58"/>
      <c r="D26" s="58"/>
      <c r="E26" s="58"/>
      <c r="F26" s="58"/>
      <c r="G26" s="58"/>
      <c r="H26" s="102"/>
      <c r="I26" s="65"/>
      <c r="J26" s="58"/>
      <c r="K26" s="58"/>
      <c r="L26" s="58"/>
      <c r="M26" s="58"/>
      <c r="N26" s="58"/>
      <c r="O26" s="55">
        <f t="shared" si="3"/>
        <v>0</v>
      </c>
      <c r="P26" s="55">
        <f>0.7*18*22*10.5</f>
        <v>2910.6</v>
      </c>
      <c r="Q26" s="56" t="s">
        <v>64</v>
      </c>
      <c r="T26" s="5"/>
      <c r="U26" s="9"/>
      <c r="V26" s="5"/>
      <c r="W26" s="5"/>
      <c r="X26" s="5"/>
    </row>
    <row r="27" spans="1:24">
      <c r="A27" s="45"/>
      <c r="B27" s="46" t="s">
        <v>68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5">
        <f t="shared" si="3"/>
        <v>0</v>
      </c>
      <c r="P27" s="55">
        <v>200</v>
      </c>
      <c r="Q27" s="56" t="s">
        <v>82</v>
      </c>
      <c r="S27" s="2"/>
      <c r="T27" s="5"/>
      <c r="U27" s="9"/>
      <c r="V27" s="5"/>
      <c r="W27" s="5"/>
      <c r="X27" s="5"/>
    </row>
    <row r="28" spans="1:24">
      <c r="A28" s="45"/>
      <c r="B28" s="46" t="s">
        <v>24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5">
        <f t="shared" si="3"/>
        <v>0</v>
      </c>
      <c r="P28" s="55">
        <v>88</v>
      </c>
      <c r="Q28" s="56" t="s">
        <v>61</v>
      </c>
      <c r="T28" s="5"/>
      <c r="U28" s="9"/>
      <c r="V28" s="5"/>
      <c r="W28" s="5"/>
      <c r="X28" s="5"/>
    </row>
    <row r="29" spans="1:24">
      <c r="A29" s="45"/>
      <c r="B29" s="46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5">
        <f t="shared" si="3"/>
        <v>0</v>
      </c>
      <c r="P29" s="55">
        <v>150</v>
      </c>
      <c r="Q29" s="56"/>
      <c r="T29" s="5"/>
      <c r="U29" s="9"/>
      <c r="V29" s="5"/>
      <c r="W29" s="5"/>
      <c r="X29" s="5"/>
    </row>
    <row r="30" spans="1:24">
      <c r="A30" s="45"/>
      <c r="B30" s="46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5">
        <f t="shared" si="3"/>
        <v>0</v>
      </c>
      <c r="P30" s="55">
        <v>100</v>
      </c>
      <c r="Q30" s="56" t="s">
        <v>75</v>
      </c>
      <c r="T30" s="5"/>
      <c r="U30" s="9"/>
      <c r="V30" s="5"/>
      <c r="W30" s="5"/>
      <c r="X30" s="5"/>
    </row>
    <row r="31" spans="1:24">
      <c r="A31" s="45"/>
      <c r="B31" s="37" t="s">
        <v>25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2">
        <f t="shared" si="3"/>
        <v>0</v>
      </c>
      <c r="P31" s="62">
        <v>57.8</v>
      </c>
      <c r="Q31" s="56"/>
      <c r="T31" s="5"/>
      <c r="U31" s="5"/>
      <c r="V31" s="5"/>
      <c r="W31" s="5"/>
      <c r="X31" s="5"/>
    </row>
    <row r="32" spans="1:24">
      <c r="A32" s="45"/>
      <c r="B32" s="63" t="s">
        <v>14</v>
      </c>
      <c r="C32" s="64">
        <f t="shared" ref="C32:N32" si="4">SUM(C23:C31)</f>
        <v>0</v>
      </c>
      <c r="D32" s="64">
        <f t="shared" si="4"/>
        <v>0</v>
      </c>
      <c r="E32" s="64">
        <f t="shared" si="4"/>
        <v>0</v>
      </c>
      <c r="F32" s="64">
        <f t="shared" si="4"/>
        <v>0</v>
      </c>
      <c r="G32" s="64">
        <f t="shared" si="4"/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ref="O32:P32" si="5">SUM(O23:O31)</f>
        <v>0</v>
      </c>
      <c r="P32" s="64">
        <f t="shared" si="5"/>
        <v>5081</v>
      </c>
      <c r="Q32" s="56"/>
    </row>
    <row r="33" spans="1:17">
      <c r="A33" s="45"/>
      <c r="B33" s="63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4"/>
      <c r="P33" s="64"/>
      <c r="Q33" s="56"/>
    </row>
    <row r="34" spans="1:17">
      <c r="A34" s="57" t="s">
        <v>51</v>
      </c>
      <c r="B34" s="46"/>
      <c r="C34" s="64">
        <f t="shared" ref="C34:N34" si="6">+C20-C32</f>
        <v>0</v>
      </c>
      <c r="D34" s="64">
        <f t="shared" si="6"/>
        <v>0</v>
      </c>
      <c r="E34" s="64">
        <f t="shared" si="6"/>
        <v>0</v>
      </c>
      <c r="F34" s="64">
        <f t="shared" si="6"/>
        <v>0</v>
      </c>
      <c r="G34" s="64">
        <f t="shared" si="6"/>
        <v>0</v>
      </c>
      <c r="H34" s="64">
        <f t="shared" si="6"/>
        <v>0</v>
      </c>
      <c r="I34" s="64">
        <f t="shared" si="6"/>
        <v>0</v>
      </c>
      <c r="J34" s="64">
        <f t="shared" si="6"/>
        <v>0</v>
      </c>
      <c r="K34" s="64">
        <f t="shared" si="6"/>
        <v>0</v>
      </c>
      <c r="L34" s="64">
        <f t="shared" si="6"/>
        <v>0</v>
      </c>
      <c r="M34" s="64">
        <f t="shared" si="6"/>
        <v>0</v>
      </c>
      <c r="N34" s="64">
        <f t="shared" si="6"/>
        <v>0</v>
      </c>
      <c r="O34" s="64">
        <f t="shared" ref="O34:P34" si="7">+O20-O32</f>
        <v>0</v>
      </c>
      <c r="P34" s="64">
        <f t="shared" si="7"/>
        <v>0</v>
      </c>
      <c r="Q34" s="56"/>
    </row>
    <row r="35" spans="1:17" ht="6" customHeight="1">
      <c r="A35" s="57"/>
      <c r="B35" s="4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4"/>
      <c r="P35" s="64"/>
      <c r="Q35" s="56"/>
    </row>
    <row r="36" spans="1:17">
      <c r="A36" s="57"/>
      <c r="B36" s="53" t="s">
        <v>70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4">
        <f t="shared" ref="O36" si="8">SUM(C36:N36)</f>
        <v>0</v>
      </c>
      <c r="P36" s="64"/>
      <c r="Q36" s="56"/>
    </row>
    <row r="37" spans="1:17" ht="6" customHeight="1">
      <c r="A37" s="67"/>
      <c r="B37" s="3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69"/>
      <c r="Q37" s="70"/>
    </row>
    <row r="38" spans="1:17" s="2" customFormat="1" ht="6" customHeight="1">
      <c r="A38" s="45"/>
      <c r="B38" s="46"/>
      <c r="C38" s="47"/>
      <c r="D38" s="47"/>
      <c r="E38" s="47"/>
      <c r="F38" s="47"/>
      <c r="G38" s="47"/>
      <c r="H38" s="47"/>
      <c r="I38" s="48"/>
      <c r="J38" s="48"/>
      <c r="K38" s="48"/>
      <c r="L38" s="48"/>
      <c r="M38" s="47"/>
      <c r="N38" s="47"/>
      <c r="O38" s="49"/>
      <c r="P38" s="50"/>
      <c r="Q38" s="51"/>
    </row>
    <row r="39" spans="1:17" s="2" customFormat="1" hidden="1">
      <c r="A39" s="45"/>
      <c r="B39" s="46" t="s">
        <v>58</v>
      </c>
      <c r="C39" s="52">
        <f>2428.97</f>
        <v>2428.9699999999998</v>
      </c>
      <c r="D39" s="52">
        <f>+C39+D34-D19</f>
        <v>2428.9699999999998</v>
      </c>
      <c r="E39" s="52">
        <f>+D39+E34-E19</f>
        <v>2428.9699999999998</v>
      </c>
      <c r="F39" s="52">
        <f>+E39+F34-F19</f>
        <v>2428.9699999999998</v>
      </c>
      <c r="G39" s="52">
        <f>+F39+G34-G19</f>
        <v>2428.9699999999998</v>
      </c>
      <c r="H39" s="52">
        <f>+G39+H34-H19</f>
        <v>2428.9699999999998</v>
      </c>
      <c r="I39" s="71">
        <v>0</v>
      </c>
      <c r="J39" s="71"/>
      <c r="K39" s="71"/>
      <c r="L39" s="71"/>
      <c r="M39" s="52"/>
      <c r="N39" s="52"/>
      <c r="O39" s="52"/>
      <c r="P39" s="52"/>
      <c r="Q39" s="51"/>
    </row>
    <row r="40" spans="1:17" s="2" customFormat="1">
      <c r="A40" s="45"/>
      <c r="B40" s="53" t="s">
        <v>59</v>
      </c>
      <c r="C40" s="54">
        <f>+C9+C34+C36</f>
        <v>1500</v>
      </c>
      <c r="D40" s="54">
        <f>+D9+D34+D36</f>
        <v>1500</v>
      </c>
      <c r="E40" s="54">
        <f>+E9+E34+E36</f>
        <v>1500</v>
      </c>
      <c r="F40" s="54">
        <f>+F9+F34+F36</f>
        <v>1500</v>
      </c>
      <c r="G40" s="54">
        <f>+G9+G34+G36</f>
        <v>1500</v>
      </c>
      <c r="H40" s="54">
        <f>+H9+H34+H36</f>
        <v>1500</v>
      </c>
      <c r="I40" s="54">
        <f>+I9+I34+I36</f>
        <v>1500</v>
      </c>
      <c r="J40" s="54">
        <f>+J9+J34+J36</f>
        <v>1500</v>
      </c>
      <c r="K40" s="54">
        <f>+K9+K34+K36</f>
        <v>1500</v>
      </c>
      <c r="L40" s="54">
        <f>+L9+L34+L36</f>
        <v>1500</v>
      </c>
      <c r="M40" s="54">
        <f>+M9+M34+M36</f>
        <v>1500</v>
      </c>
      <c r="N40" s="54">
        <f>+N9+N34+N36</f>
        <v>1500</v>
      </c>
      <c r="O40" s="54">
        <f>+O9+O34+O36</f>
        <v>1500</v>
      </c>
      <c r="P40" s="54">
        <f>+P9+P34+P36</f>
        <v>1500</v>
      </c>
      <c r="Q40" s="51"/>
    </row>
    <row r="41" spans="1:17" s="2" customFormat="1" ht="6" customHeight="1">
      <c r="A41" s="36"/>
      <c r="B41" s="37"/>
      <c r="C41" s="39"/>
      <c r="D41" s="39"/>
      <c r="E41" s="39"/>
      <c r="F41" s="39"/>
      <c r="G41" s="39"/>
      <c r="H41" s="39"/>
      <c r="I41" s="40"/>
      <c r="J41" s="40"/>
      <c r="K41" s="40"/>
      <c r="L41" s="40"/>
      <c r="M41" s="39"/>
      <c r="N41" s="39"/>
      <c r="O41" s="42"/>
      <c r="P41" s="43"/>
      <c r="Q41" s="44"/>
    </row>
    <row r="42" spans="1:17">
      <c r="A42" s="13"/>
      <c r="B42" s="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0"/>
    </row>
    <row r="52" spans="15:15">
      <c r="O52" s="7"/>
    </row>
  </sheetData>
  <pageMargins left="0.7" right="0.7" top="0.75" bottom="0.75" header="0.3" footer="0.3"/>
  <pageSetup fitToHeight="0" orientation="portrait" r:id="rId1"/>
  <ignoredErrors>
    <ignoredError sqref="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Charity</vt:lpstr>
      <vt:lpstr>Admin</vt:lpstr>
      <vt:lpstr>Admin!Print_Area</vt:lpstr>
      <vt:lpstr>Charity!Print_Area</vt:lpstr>
    </vt:vector>
  </TitlesOfParts>
  <Company>Cain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&amp; Wendy Cain</dc:creator>
  <cp:lastModifiedBy>Wendy Cain</cp:lastModifiedBy>
  <cp:lastPrinted>2015-04-06T11:39:58Z</cp:lastPrinted>
  <dcterms:created xsi:type="dcterms:W3CDTF">2009-07-14T00:23:52Z</dcterms:created>
  <dcterms:modified xsi:type="dcterms:W3CDTF">2015-06-02T02:33:14Z</dcterms:modified>
</cp:coreProperties>
</file>